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defaultThemeVersion="166925"/>
  <mc:AlternateContent xmlns:mc="http://schemas.openxmlformats.org/markup-compatibility/2006">
    <mc:Choice Requires="x15">
      <x15ac:absPath xmlns:x15ac="http://schemas.microsoft.com/office/spreadsheetml/2010/11/ac" url="C:\Users\Kevin\ND Office Echo\VAULT-W4PEUY2Z\"/>
    </mc:Choice>
  </mc:AlternateContent>
  <xr:revisionPtr revIDLastSave="0" documentId="13_ncr:1_{D246260C-1258-45C3-95E9-4E2DC814674D}" xr6:coauthVersionLast="45" xr6:coauthVersionMax="45" xr10:uidLastSave="{00000000-0000-0000-0000-000000000000}"/>
  <bookViews>
    <workbookView xWindow="-28920" yWindow="-120" windowWidth="29040" windowHeight="16440" activeTab="1" xr2:uid="{00000000-000D-0000-FFFF-FFFF00000000}"/>
  </bookViews>
  <sheets>
    <sheet name="One SAFE Round" sheetId="1" r:id="rId1"/>
    <sheet name="Multiple SAFE Rounds" sheetId="3" r:id="rId2"/>
  </sheets>
  <calcPr calcId="191029" calcMode="manual"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0" i="3" l="1"/>
  <c r="H34" i="3"/>
  <c r="B33" i="3"/>
  <c r="H33" i="3" s="1"/>
  <c r="B32" i="3"/>
  <c r="H32" i="3" s="1"/>
  <c r="H10" i="3"/>
  <c r="H9" i="3"/>
  <c r="H27" i="1"/>
  <c r="B26" i="1"/>
  <c r="H26" i="1" s="1"/>
  <c r="B25" i="1"/>
  <c r="H25" i="1" s="1"/>
  <c r="H10" i="1"/>
  <c r="H9" i="1"/>
  <c r="H14" i="3" l="1"/>
  <c r="I20" i="3"/>
  <c r="D20" i="3"/>
  <c r="I19" i="3"/>
  <c r="C33" i="3"/>
  <c r="C32" i="3"/>
  <c r="I28" i="3"/>
  <c r="C27" i="3"/>
  <c r="I26" i="3"/>
  <c r="I25" i="3"/>
  <c r="I15" i="3"/>
  <c r="E15" i="3"/>
  <c r="D15" i="3"/>
  <c r="I14" i="3"/>
  <c r="K14" i="3" s="1"/>
  <c r="C11" i="3"/>
  <c r="D10" i="3" s="1"/>
  <c r="I10" i="3"/>
  <c r="I9" i="3"/>
  <c r="I32" i="3" s="1"/>
  <c r="I21" i="1"/>
  <c r="J10" i="3" l="1"/>
  <c r="I33" i="3"/>
  <c r="D9" i="3"/>
  <c r="D11" i="3" s="1"/>
  <c r="K19" i="3"/>
  <c r="I27" i="3"/>
  <c r="I11" i="3"/>
  <c r="J9" i="3"/>
  <c r="K15" i="3"/>
  <c r="I18" i="1"/>
  <c r="I19" i="1"/>
  <c r="C26" i="1"/>
  <c r="D15" i="1"/>
  <c r="E15" i="1"/>
  <c r="I15" i="1"/>
  <c r="I14" i="1"/>
  <c r="I10" i="1"/>
  <c r="I26" i="1" s="1"/>
  <c r="I9" i="1"/>
  <c r="C20" i="1"/>
  <c r="C25" i="1"/>
  <c r="C11" i="1"/>
  <c r="D10" i="1" s="1"/>
  <c r="J11" i="3" l="1"/>
  <c r="K14" i="1"/>
  <c r="K20" i="3"/>
  <c r="I11" i="1"/>
  <c r="I20" i="1"/>
  <c r="J10" i="1"/>
  <c r="J9" i="1"/>
  <c r="I25" i="1"/>
  <c r="D9" i="1"/>
  <c r="D11" i="1" s="1"/>
  <c r="K15" i="1" l="1"/>
  <c r="J11" i="1"/>
  <c r="D16" i="3"/>
  <c r="E16" i="3"/>
  <c r="J16" i="3"/>
  <c r="K16" i="3"/>
  <c r="D21" i="3"/>
  <c r="E21" i="3"/>
  <c r="J21" i="3"/>
  <c r="K21" i="3"/>
  <c r="E28" i="3"/>
  <c r="K28" i="3"/>
  <c r="C29" i="3"/>
  <c r="E29" i="3"/>
  <c r="I29" i="3"/>
  <c r="K29" i="3"/>
  <c r="E32" i="3"/>
  <c r="K32" i="3"/>
  <c r="L32" i="3"/>
  <c r="E33" i="3"/>
  <c r="K33" i="3"/>
  <c r="C34" i="3"/>
  <c r="E34" i="3"/>
  <c r="I34" i="3"/>
  <c r="K34" i="3"/>
  <c r="C35" i="3"/>
  <c r="I35" i="3"/>
  <c r="D37" i="3"/>
  <c r="E37" i="3"/>
  <c r="J37" i="3"/>
  <c r="K37" i="3"/>
  <c r="D38" i="3"/>
  <c r="E38" i="3"/>
  <c r="J38" i="3"/>
  <c r="K38" i="3"/>
  <c r="D39" i="3"/>
  <c r="E39" i="3"/>
  <c r="J39" i="3"/>
  <c r="K39" i="3"/>
  <c r="D40" i="3"/>
  <c r="E40" i="3"/>
  <c r="J40" i="3"/>
  <c r="K40" i="3"/>
  <c r="D41" i="3"/>
  <c r="J41" i="3"/>
  <c r="D43" i="3"/>
  <c r="E43" i="3"/>
  <c r="J43" i="3"/>
  <c r="K43" i="3"/>
  <c r="D44" i="3"/>
  <c r="E44" i="3"/>
  <c r="J44" i="3"/>
  <c r="K44" i="3"/>
  <c r="D16" i="1"/>
  <c r="E16" i="1"/>
  <c r="J16" i="1"/>
  <c r="K16" i="1"/>
  <c r="C22" i="1"/>
  <c r="E22" i="1"/>
  <c r="I22" i="1"/>
  <c r="K22" i="1"/>
  <c r="E25" i="1"/>
  <c r="K25" i="1"/>
  <c r="L25" i="1"/>
  <c r="E26" i="1"/>
  <c r="K26" i="1"/>
  <c r="C27" i="1"/>
  <c r="E27" i="1"/>
  <c r="I27" i="1"/>
  <c r="K27" i="1"/>
  <c r="C28" i="1"/>
  <c r="I28" i="1"/>
  <c r="D30" i="1"/>
  <c r="E30" i="1"/>
  <c r="J30" i="1"/>
  <c r="K30" i="1"/>
  <c r="D31" i="1"/>
  <c r="E31" i="1"/>
  <c r="J31" i="1"/>
  <c r="K31" i="1"/>
  <c r="D32" i="1"/>
  <c r="J32" i="1"/>
  <c r="D34" i="1"/>
  <c r="E34" i="1"/>
  <c r="J34" i="1"/>
  <c r="K34" i="1"/>
  <c r="D35" i="1"/>
  <c r="E35" i="1"/>
  <c r="J35" i="1"/>
  <c r="K35" i="1"/>
</calcChain>
</file>

<file path=xl/sharedStrings.xml><?xml version="1.0" encoding="utf-8"?>
<sst xmlns="http://schemas.openxmlformats.org/spreadsheetml/2006/main" count="139" uniqueCount="45">
  <si>
    <t>Founder Equity</t>
  </si>
  <si>
    <t>Shares</t>
  </si>
  <si>
    <t>Ownership</t>
  </si>
  <si>
    <t>Total</t>
  </si>
  <si>
    <t>SAFE 1</t>
  </si>
  <si>
    <t>SAFE 2</t>
  </si>
  <si>
    <t>Amount</t>
  </si>
  <si>
    <t>Cap</t>
  </si>
  <si>
    <t>Discount</t>
  </si>
  <si>
    <t>Pre-Money $</t>
  </si>
  <si>
    <t>$ Raised</t>
  </si>
  <si>
    <t>Seed</t>
  </si>
  <si>
    <t>Common Shares</t>
  </si>
  <si>
    <t>Preferred Shares</t>
  </si>
  <si>
    <t>Seed Price</t>
  </si>
  <si>
    <t>Seed Price FDB subtotal</t>
  </si>
  <si>
    <t>(1) What makes the formulas tricky is that to calculate the SAFE discount, you need to know the Seed round price (A). But to determine the Seed round price, you need to know the fully-diluted capitalization</t>
  </si>
  <si>
    <t>Seed Ownership</t>
  </si>
  <si>
    <t>Post Employee Pool</t>
  </si>
  <si>
    <t>Post Seed Round Calculations - Old SAFE</t>
  </si>
  <si>
    <t>Post Seed Round Calculations - New SAFE</t>
  </si>
  <si>
    <t>SAFE 3</t>
  </si>
  <si>
    <t>SAFE 4</t>
  </si>
  <si>
    <r>
      <t>Post Cap</t>
    </r>
    <r>
      <rPr>
        <b/>
        <vertAlign val="superscript"/>
        <sz val="11"/>
        <color theme="1"/>
        <rFont val="Calibri"/>
        <family val="2"/>
        <scheme val="minor"/>
      </rPr>
      <t xml:space="preserve"> (2)</t>
    </r>
  </si>
  <si>
    <r>
      <t>Seed Price</t>
    </r>
    <r>
      <rPr>
        <b/>
        <vertAlign val="superscript"/>
        <sz val="11"/>
        <color theme="1"/>
        <rFont val="Calibri"/>
        <family val="2"/>
        <scheme val="minor"/>
      </rPr>
      <t xml:space="preserve"> (A)</t>
    </r>
  </si>
  <si>
    <t>(B)</t>
  </si>
  <si>
    <t>Current Capitalization</t>
  </si>
  <si>
    <t>Founder % difference</t>
  </si>
  <si>
    <r>
      <t xml:space="preserve">immediately prior to the Seed investment (B), which would </t>
    </r>
    <r>
      <rPr>
        <i/>
        <sz val="11"/>
        <color theme="1"/>
        <rFont val="Calibri"/>
        <family val="2"/>
        <scheme val="minor"/>
      </rPr>
      <t>include</t>
    </r>
    <r>
      <rPr>
        <sz val="11"/>
        <color theme="1"/>
        <rFont val="Calibri"/>
        <family val="2"/>
        <scheme val="minor"/>
      </rPr>
      <t xml:space="preserve"> the SAFE shares. So each calculation needs the other in its formula. This is known as a circular reference. You can solve for this in Excel</t>
    </r>
  </si>
  <si>
    <t>by turning on iterative calculations (File &gt;&gt; Options &gt;&gt; Formulas).</t>
  </si>
  <si>
    <r>
      <t xml:space="preserve">Post Cap </t>
    </r>
    <r>
      <rPr>
        <b/>
        <vertAlign val="superscript"/>
        <sz val="11"/>
        <color theme="1"/>
        <rFont val="Calibri"/>
        <family val="2"/>
        <scheme val="minor"/>
      </rPr>
      <t>(2)</t>
    </r>
  </si>
  <si>
    <r>
      <t xml:space="preserve">Seed Price </t>
    </r>
    <r>
      <rPr>
        <b/>
        <vertAlign val="superscript"/>
        <sz val="11"/>
        <color theme="1"/>
        <rFont val="Calibri"/>
        <family val="2"/>
        <scheme val="minor"/>
      </rPr>
      <t>(A)</t>
    </r>
  </si>
  <si>
    <r>
      <t xml:space="preserve">SAFE Cap FDB subtotal </t>
    </r>
    <r>
      <rPr>
        <b/>
        <i/>
        <vertAlign val="superscript"/>
        <sz val="11"/>
        <color theme="1"/>
        <rFont val="Calibri"/>
        <family val="2"/>
        <scheme val="minor"/>
      </rPr>
      <t>(1)</t>
    </r>
  </si>
  <si>
    <t>(2) Assumes you get the SAFE total round right</t>
  </si>
  <si>
    <t>1st SAFE Round</t>
  </si>
  <si>
    <t>2nd SAFE Round</t>
  </si>
  <si>
    <t>Seed Round</t>
  </si>
  <si>
    <t>Iterative calculations must be turned on</t>
  </si>
  <si>
    <t>Other Common</t>
  </si>
  <si>
    <t>Employee Pool</t>
  </si>
  <si>
    <t>SAFE &amp; Seed Price FDB subtotal</t>
  </si>
  <si>
    <t>SAFE Price</t>
  </si>
  <si>
    <t>Rnd 1 SAFE Price</t>
  </si>
  <si>
    <t>Rnd 2 SAFE Price</t>
  </si>
  <si>
    <t>Blue cells are input cells - you can model out different scenarios by entering different figures there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</si>
</sst>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0000"/>
  </numFmts>
  <fonts count="13"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1"/>
      <color theme="0"/>
      <name val="Calibri"/>
      <family val="2"/>
      <scheme val="minor"/>
    </font>
    <font>
      <b/>
      <vertAlign val="superscript"/>
      <sz val="11"/>
      <color theme="1"/>
      <name val="Calibri"/>
      <family val="2"/>
      <scheme val="minor"/>
    </font>
    <font>
      <sz val="11"/>
      <name val="Calibri"/>
      <family val="2"/>
      <scheme val="minor"/>
    </font>
    <font>
      <i/>
      <sz val="11"/>
      <color indexed="8"/>
      <name val="Calibri"/>
      <family val="2"/>
      <scheme val="minor"/>
    </font>
    <font>
      <b/>
      <i/>
      <vertAlign val="superscript"/>
      <sz val="11"/>
      <color theme="1"/>
      <name val="Calibri"/>
      <family val="2"/>
      <scheme val="minor"/>
    </font>
    <font>
      <b/>
      <sz val="11"/>
      <name val="Calibri"/>
      <family val="2"/>
      <scheme val="minor"/>
    </font>
    <font>
      <b/>
      <i/>
      <sz val="11"/>
      <name val="Calibri"/>
      <family val="2"/>
      <scheme val="minor"/>
    </font>
    <font>
      <i/>
      <sz val="11"/>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0" tint="-0.499984740745262"/>
        <bgColor indexed="64"/>
      </patternFill>
    </fill>
    <fill>
      <patternFill patternType="solid">
        <fgColor rgb="FFB6B6B6"/>
        <bgColor indexed="64"/>
      </patternFill>
    </fill>
  </fills>
  <borders count="5">
    <border>
      <left/>
      <right/>
      <top/>
      <bottom/>
      <diagonal/>
    </border>
    <border>
      <left/>
      <right/>
      <top/>
      <bottom style="thin">
        <color indexed="64"/>
      </bottom>
      <diagonal/>
    </border>
    <border>
      <left/>
      <right/>
      <top style="thin">
        <color indexed="64"/>
      </top>
      <bottom/>
      <diagonal/>
    </border>
    <border>
      <left/>
      <right/>
      <top/>
      <bottom style="dotted">
        <color indexed="64"/>
      </bottom>
      <diagonal/>
    </border>
    <border>
      <left/>
      <right/>
      <top style="dashed">
        <color indexed="64"/>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54">
    <xf numFmtId="0" fontId="0" fillId="0" borderId="0" xfId="0"/>
    <xf numFmtId="3" fontId="0" fillId="0" borderId="0" xfId="0" applyNumberFormat="1"/>
    <xf numFmtId="9" fontId="0" fillId="0" borderId="0" xfId="1" applyFont="1" applyAlignment="1">
      <alignment horizontal="center"/>
    </xf>
    <xf numFmtId="164" fontId="0" fillId="0" borderId="0" xfId="0" applyNumberFormat="1" applyAlignment="1">
      <alignment horizontal="center"/>
    </xf>
    <xf numFmtId="9" fontId="0" fillId="0" borderId="0" xfId="0" applyNumberFormat="1" applyAlignment="1">
      <alignment horizontal="center"/>
    </xf>
    <xf numFmtId="0" fontId="3" fillId="0" borderId="0" xfId="0" applyFont="1" applyAlignment="1">
      <alignment horizontal="right"/>
    </xf>
    <xf numFmtId="10" fontId="0" fillId="0" borderId="0" xfId="1" applyNumberFormat="1" applyFont="1"/>
    <xf numFmtId="165" fontId="0" fillId="0" borderId="0" xfId="1" applyNumberFormat="1" applyFont="1" applyAlignment="1">
      <alignment horizontal="center"/>
    </xf>
    <xf numFmtId="0" fontId="0" fillId="0" borderId="0" xfId="0" quotePrefix="1" applyAlignment="1">
      <alignment horizontal="right"/>
    </xf>
    <xf numFmtId="3" fontId="0" fillId="0" borderId="3" xfId="0" applyNumberFormat="1" applyBorder="1"/>
    <xf numFmtId="165" fontId="0" fillId="0" borderId="0" xfId="0" applyNumberFormat="1" applyAlignment="1">
      <alignment horizontal="center"/>
    </xf>
    <xf numFmtId="164" fontId="0" fillId="2" borderId="0" xfId="0" applyNumberFormat="1" applyFill="1" applyAlignment="1">
      <alignment horizontal="center"/>
    </xf>
    <xf numFmtId="9" fontId="0" fillId="0" borderId="0" xfId="1" applyNumberFormat="1" applyFont="1" applyAlignment="1">
      <alignment horizontal="center"/>
    </xf>
    <xf numFmtId="3" fontId="0" fillId="0" borderId="0" xfId="0" applyNumberFormat="1" applyBorder="1"/>
    <xf numFmtId="10" fontId="0" fillId="0" borderId="0" xfId="0" applyNumberFormat="1"/>
    <xf numFmtId="0" fontId="2" fillId="0" borderId="0" xfId="0" applyFont="1"/>
    <xf numFmtId="0" fontId="0" fillId="0" borderId="0" xfId="0" applyFill="1"/>
    <xf numFmtId="0" fontId="0" fillId="0" borderId="0" xfId="0" applyAlignment="1">
      <alignment horizontal="center"/>
    </xf>
    <xf numFmtId="0" fontId="2" fillId="0" borderId="0" xfId="0" applyFont="1" applyFill="1"/>
    <xf numFmtId="0" fontId="2" fillId="0" borderId="0" xfId="0" applyFont="1" applyFill="1" applyAlignment="1">
      <alignment horizontal="center"/>
    </xf>
    <xf numFmtId="0" fontId="3" fillId="0" borderId="0" xfId="0" applyFont="1"/>
    <xf numFmtId="0" fontId="7" fillId="0" borderId="0" xfId="0" applyFont="1" applyFill="1"/>
    <xf numFmtId="0" fontId="8" fillId="0" borderId="0" xfId="0" applyFont="1"/>
    <xf numFmtId="0" fontId="0" fillId="0" borderId="0" xfId="0" applyAlignment="1"/>
    <xf numFmtId="0" fontId="7" fillId="0" borderId="0" xfId="0" applyFont="1"/>
    <xf numFmtId="0" fontId="12" fillId="0" borderId="0" xfId="0" applyFont="1"/>
    <xf numFmtId="0" fontId="3" fillId="0" borderId="0" xfId="0" applyFont="1" applyFill="1"/>
    <xf numFmtId="0" fontId="2" fillId="0" borderId="1" xfId="0" applyFont="1" applyFill="1" applyBorder="1" applyAlignment="1">
      <alignment horizontal="center"/>
    </xf>
    <xf numFmtId="3" fontId="0" fillId="0" borderId="0" xfId="0" applyNumberFormat="1" applyFill="1"/>
    <xf numFmtId="9" fontId="0" fillId="0" borderId="0" xfId="1" applyFont="1" applyFill="1" applyAlignment="1">
      <alignment horizontal="center"/>
    </xf>
    <xf numFmtId="0" fontId="4" fillId="0" borderId="0" xfId="0" applyFont="1" applyFill="1" applyAlignment="1">
      <alignment horizontal="right"/>
    </xf>
    <xf numFmtId="3" fontId="4" fillId="0" borderId="2" xfId="0" applyNumberFormat="1" applyFont="1" applyFill="1" applyBorder="1"/>
    <xf numFmtId="9" fontId="4" fillId="0" borderId="2" xfId="0" applyNumberFormat="1" applyFont="1" applyFill="1" applyBorder="1" applyAlignment="1">
      <alignment horizontal="center"/>
    </xf>
    <xf numFmtId="0" fontId="4" fillId="0" borderId="0" xfId="0" applyFont="1" applyFill="1"/>
    <xf numFmtId="0" fontId="2" fillId="0" borderId="1" xfId="0" applyFont="1" applyFill="1" applyBorder="1" applyAlignment="1">
      <alignment horizontal="center" wrapText="1"/>
    </xf>
    <xf numFmtId="0" fontId="10" fillId="0" borderId="0" xfId="0" applyFont="1" applyFill="1"/>
    <xf numFmtId="10" fontId="0" fillId="0" borderId="0" xfId="1" applyNumberFormat="1" applyFont="1" applyFill="1"/>
    <xf numFmtId="3" fontId="0" fillId="0" borderId="0" xfId="0" applyNumberFormat="1" applyFill="1" applyBorder="1"/>
    <xf numFmtId="3" fontId="4" fillId="0" borderId="0" xfId="0" applyNumberFormat="1" applyFont="1" applyFill="1"/>
    <xf numFmtId="3" fontId="6" fillId="0" borderId="0" xfId="0" applyNumberFormat="1" applyFont="1" applyFill="1"/>
    <xf numFmtId="10" fontId="2" fillId="0" borderId="0" xfId="1" applyNumberFormat="1" applyFont="1" applyFill="1"/>
    <xf numFmtId="3" fontId="2" fillId="0" borderId="0" xfId="0" applyNumberFormat="1" applyFont="1" applyFill="1"/>
    <xf numFmtId="0" fontId="3" fillId="0" borderId="0" xfId="0" applyFont="1" applyFill="1" applyAlignment="1">
      <alignment horizontal="right"/>
    </xf>
    <xf numFmtId="0" fontId="0" fillId="0" borderId="0" xfId="0" quotePrefix="1" applyFill="1" applyAlignment="1">
      <alignment horizontal="right"/>
    </xf>
    <xf numFmtId="0" fontId="4" fillId="0" borderId="0" xfId="0" applyFont="1" applyFill="1" applyAlignment="1">
      <alignment horizontal="left"/>
    </xf>
    <xf numFmtId="10" fontId="4" fillId="0" borderId="2" xfId="1" applyNumberFormat="1" applyFont="1" applyFill="1" applyBorder="1"/>
    <xf numFmtId="164" fontId="0" fillId="0" borderId="0" xfId="0" applyNumberFormat="1" applyFill="1"/>
    <xf numFmtId="3" fontId="4" fillId="0" borderId="4" xfId="0" applyNumberFormat="1" applyFont="1" applyFill="1" applyBorder="1"/>
    <xf numFmtId="165" fontId="0" fillId="0" borderId="0" xfId="2" applyNumberFormat="1" applyFont="1"/>
    <xf numFmtId="9" fontId="0" fillId="2" borderId="0" xfId="1" applyFont="1" applyFill="1" applyAlignment="1">
      <alignment horizontal="center"/>
    </xf>
    <xf numFmtId="0" fontId="5" fillId="3" borderId="0" xfId="0" applyFont="1" applyFill="1" applyAlignment="1">
      <alignment horizontal="center"/>
    </xf>
    <xf numFmtId="0" fontId="4" fillId="4" borderId="0" xfId="0" applyFont="1" applyFill="1" applyAlignment="1">
      <alignment horizontal="center"/>
    </xf>
    <xf numFmtId="0" fontId="11" fillId="4" borderId="0" xfId="0" applyFont="1" applyFill="1" applyAlignment="1">
      <alignment horizontal="center"/>
    </xf>
    <xf numFmtId="9" fontId="0" fillId="0" borderId="0" xfId="1" applyFont="1"/>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B6B6B6"/>
      <color rgb="FFE6E6E6"/>
      <color rgb="FFCD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42"/>
  <sheetViews>
    <sheetView showGridLines="0" zoomScaleNormal="100" workbookViewId="0">
      <selection activeCell="C22" sqref="C22"/>
    </sheetView>
  </sheetViews>
  <sheetFormatPr defaultColWidth="8.85546875" defaultRowHeight="15" x14ac:dyDescent="0.25"/>
  <cols>
    <col min="2" max="2" width="24.42578125" customWidth="1"/>
    <col min="3" max="5" width="15.42578125" customWidth="1"/>
    <col min="6" max="6" width="3.28515625" customWidth="1"/>
    <col min="7" max="7" width="4.42578125" customWidth="1"/>
    <col min="8" max="8" width="28.42578125" customWidth="1"/>
    <col min="9" max="9" width="17" bestFit="1" customWidth="1"/>
    <col min="10" max="11" width="14.85546875" customWidth="1"/>
    <col min="12" max="12" width="11.42578125" customWidth="1"/>
  </cols>
  <sheetData>
    <row r="1" spans="1:11" x14ac:dyDescent="0.25">
      <c r="A1" s="22" t="s">
        <v>37</v>
      </c>
    </row>
    <row r="2" spans="1:11" x14ac:dyDescent="0.25">
      <c r="A2" s="20" t="s">
        <v>44</v>
      </c>
      <c r="B2" s="23"/>
      <c r="C2" s="23"/>
      <c r="D2" s="23"/>
      <c r="E2" s="23"/>
      <c r="F2" s="23"/>
      <c r="G2" s="23"/>
      <c r="H2" s="23"/>
      <c r="I2" s="23"/>
      <c r="J2" s="23"/>
      <c r="K2" s="23"/>
    </row>
    <row r="3" spans="1:11" x14ac:dyDescent="0.25">
      <c r="B3" s="17"/>
      <c r="C3" s="17"/>
      <c r="D3" s="17"/>
      <c r="E3" s="17"/>
      <c r="F3" s="17"/>
      <c r="G3" s="17"/>
      <c r="H3" s="17"/>
      <c r="I3" s="17"/>
      <c r="J3" s="17"/>
      <c r="K3" s="17"/>
    </row>
    <row r="4" spans="1:11" x14ac:dyDescent="0.25">
      <c r="B4" s="50" t="s">
        <v>19</v>
      </c>
      <c r="C4" s="50"/>
      <c r="D4" s="50"/>
      <c r="E4" s="50"/>
      <c r="H4" s="50" t="s">
        <v>20</v>
      </c>
      <c r="I4" s="50"/>
      <c r="J4" s="50"/>
      <c r="K4" s="50"/>
    </row>
    <row r="5" spans="1:11" ht="5.25" customHeight="1" x14ac:dyDescent="0.25">
      <c r="B5" s="19"/>
      <c r="C5" s="19"/>
      <c r="D5" s="19"/>
      <c r="E5" s="19"/>
      <c r="F5" s="16"/>
      <c r="G5" s="16"/>
      <c r="H5" s="19"/>
      <c r="I5" s="19"/>
      <c r="J5" s="19"/>
      <c r="K5" s="19"/>
    </row>
    <row r="6" spans="1:11" s="24" customFormat="1" x14ac:dyDescent="0.25">
      <c r="B6" s="52" t="s">
        <v>26</v>
      </c>
      <c r="C6" s="52"/>
      <c r="D6" s="52"/>
      <c r="E6" s="52"/>
      <c r="F6" s="21"/>
      <c r="G6" s="21"/>
      <c r="H6" s="52" t="s">
        <v>26</v>
      </c>
      <c r="I6" s="52"/>
      <c r="J6" s="52"/>
      <c r="K6" s="52"/>
    </row>
    <row r="7" spans="1:11" s="16" customFormat="1" ht="4.5" customHeight="1" x14ac:dyDescent="0.25">
      <c r="B7" s="19"/>
      <c r="C7" s="19"/>
      <c r="D7" s="19"/>
      <c r="E7" s="19"/>
      <c r="H7" s="19"/>
      <c r="I7" s="19"/>
      <c r="J7" s="19"/>
      <c r="K7" s="19"/>
    </row>
    <row r="8" spans="1:11" s="16" customFormat="1" x14ac:dyDescent="0.25">
      <c r="C8" s="27" t="s">
        <v>1</v>
      </c>
      <c r="D8" s="27" t="s">
        <v>2</v>
      </c>
      <c r="I8" s="27" t="s">
        <v>1</v>
      </c>
      <c r="J8" s="27" t="s">
        <v>2</v>
      </c>
    </row>
    <row r="9" spans="1:11" x14ac:dyDescent="0.25">
      <c r="B9" s="15" t="s">
        <v>0</v>
      </c>
      <c r="C9" s="1">
        <v>9000000</v>
      </c>
      <c r="D9" s="2">
        <f>C9/$C$11</f>
        <v>0.9</v>
      </c>
      <c r="H9" s="15" t="str">
        <f>B9</f>
        <v>Founder Equity</v>
      </c>
      <c r="I9" s="1">
        <f>C9</f>
        <v>9000000</v>
      </c>
      <c r="J9" s="2">
        <f>I9/$C$11</f>
        <v>0.9</v>
      </c>
    </row>
    <row r="10" spans="1:11" x14ac:dyDescent="0.25">
      <c r="B10" s="15" t="s">
        <v>38</v>
      </c>
      <c r="C10" s="1">
        <v>1000000</v>
      </c>
      <c r="D10" s="2">
        <f>C10/$C$11</f>
        <v>0.1</v>
      </c>
      <c r="H10" s="15" t="str">
        <f>B10</f>
        <v>Other Common</v>
      </c>
      <c r="I10" s="1">
        <f>C10</f>
        <v>1000000</v>
      </c>
      <c r="J10" s="2">
        <f>I10/$C$11</f>
        <v>0.1</v>
      </c>
    </row>
    <row r="11" spans="1:11" s="16" customFormat="1" x14ac:dyDescent="0.25">
      <c r="B11" s="30" t="s">
        <v>3</v>
      </c>
      <c r="C11" s="31">
        <f>SUM(C9:C10)</f>
        <v>10000000</v>
      </c>
      <c r="D11" s="32">
        <f>SUM(D9:D10)</f>
        <v>1</v>
      </c>
      <c r="E11" s="33"/>
      <c r="H11" s="30" t="s">
        <v>3</v>
      </c>
      <c r="I11" s="31">
        <f>SUM(I9:I10)</f>
        <v>10000000</v>
      </c>
      <c r="J11" s="32">
        <f>SUM(J9:J10)</f>
        <v>1</v>
      </c>
      <c r="K11" s="33"/>
    </row>
    <row r="13" spans="1:11" s="16" customFormat="1" ht="17.25" x14ac:dyDescent="0.25">
      <c r="C13" s="27" t="s">
        <v>6</v>
      </c>
      <c r="D13" s="27" t="s">
        <v>8</v>
      </c>
      <c r="E13" s="27" t="s">
        <v>7</v>
      </c>
      <c r="H13" s="18"/>
      <c r="I13" s="27" t="s">
        <v>6</v>
      </c>
      <c r="J13" s="27" t="s">
        <v>8</v>
      </c>
      <c r="K13" s="27" t="s">
        <v>30</v>
      </c>
    </row>
    <row r="14" spans="1:11" x14ac:dyDescent="0.25">
      <c r="B14" s="15" t="s">
        <v>4</v>
      </c>
      <c r="C14" s="11">
        <v>150000</v>
      </c>
      <c r="D14" s="4">
        <v>0.2</v>
      </c>
      <c r="E14" s="11">
        <v>2000000</v>
      </c>
      <c r="H14" s="15" t="s">
        <v>4</v>
      </c>
      <c r="I14" s="3">
        <f>C14</f>
        <v>150000</v>
      </c>
      <c r="J14" s="4">
        <v>0.2</v>
      </c>
      <c r="K14" s="3">
        <f>E14+SUM(I14:I15)</f>
        <v>2250000</v>
      </c>
    </row>
    <row r="15" spans="1:11" x14ac:dyDescent="0.25">
      <c r="B15" s="15" t="s">
        <v>5</v>
      </c>
      <c r="C15" s="11">
        <v>100000</v>
      </c>
      <c r="D15" s="4">
        <f>D14</f>
        <v>0.2</v>
      </c>
      <c r="E15" s="3">
        <f>E14</f>
        <v>2000000</v>
      </c>
      <c r="H15" s="15" t="s">
        <v>5</v>
      </c>
      <c r="I15" s="3">
        <f>C15</f>
        <v>100000</v>
      </c>
      <c r="J15" s="4">
        <v>0.2</v>
      </c>
      <c r="K15" s="3">
        <f>K14</f>
        <v>2250000</v>
      </c>
    </row>
    <row r="16" spans="1:11" x14ac:dyDescent="0.25">
      <c r="C16" s="3"/>
      <c r="D16" s="7">
        <f ca="1">ROUND(C22*(1-D15),4)</f>
        <v>0.98660000000000003</v>
      </c>
      <c r="E16" s="10">
        <f ca="1">ROUND(E14/C28,4)</f>
        <v>0.185</v>
      </c>
      <c r="J16" s="7">
        <f ca="1">ROUND(I22*(1-J15),4)</f>
        <v>0.99550000000000005</v>
      </c>
      <c r="K16" s="10">
        <f ca="1">IFERROR(ROUND(K14/(J32-I27),4),100)</f>
        <v>0.2</v>
      </c>
    </row>
    <row r="17" spans="1:13" x14ac:dyDescent="0.25">
      <c r="B17" s="51" t="s">
        <v>36</v>
      </c>
      <c r="C17" s="51"/>
      <c r="D17" s="51"/>
      <c r="E17" s="51"/>
      <c r="H17" s="51" t="s">
        <v>36</v>
      </c>
      <c r="I17" s="51"/>
      <c r="J17" s="51"/>
      <c r="K17" s="51"/>
    </row>
    <row r="18" spans="1:13" x14ac:dyDescent="0.25">
      <c r="B18" s="15" t="s">
        <v>9</v>
      </c>
      <c r="C18" s="11">
        <v>15000000</v>
      </c>
      <c r="H18" s="15" t="s">
        <v>9</v>
      </c>
      <c r="I18" s="3">
        <f>C18</f>
        <v>15000000</v>
      </c>
    </row>
    <row r="19" spans="1:13" x14ac:dyDescent="0.25">
      <c r="B19" s="15" t="s">
        <v>10</v>
      </c>
      <c r="C19" s="11">
        <v>5000000</v>
      </c>
      <c r="H19" s="15" t="s">
        <v>10</v>
      </c>
      <c r="I19" s="3">
        <f>C19</f>
        <v>5000000</v>
      </c>
    </row>
    <row r="20" spans="1:13" x14ac:dyDescent="0.25">
      <c r="B20" s="15" t="s">
        <v>17</v>
      </c>
      <c r="C20" s="12">
        <f>C19/SUM(C18:C19)</f>
        <v>0.25</v>
      </c>
      <c r="H20" s="15" t="s">
        <v>17</v>
      </c>
      <c r="I20" s="2">
        <f>I19/SUM(I18:I19)</f>
        <v>0.25</v>
      </c>
    </row>
    <row r="21" spans="1:13" x14ac:dyDescent="0.25">
      <c r="B21" s="15" t="s">
        <v>18</v>
      </c>
      <c r="C21" s="49">
        <v>0.05</v>
      </c>
      <c r="H21" s="15" t="s">
        <v>18</v>
      </c>
      <c r="I21" s="2">
        <f>C21</f>
        <v>0.05</v>
      </c>
    </row>
    <row r="22" spans="1:13" ht="17.25" x14ac:dyDescent="0.25">
      <c r="B22" s="15" t="s">
        <v>31</v>
      </c>
      <c r="C22" s="7">
        <f ca="1">IFERROR(ROUND(C18/D32,4),100)</f>
        <v>1.2333000000000001</v>
      </c>
      <c r="D22" s="15" t="s">
        <v>41</v>
      </c>
      <c r="E22" s="48">
        <f ca="1">MIN(D16:E16)</f>
        <v>0.185</v>
      </c>
      <c r="H22" s="15" t="s">
        <v>14</v>
      </c>
      <c r="I22" s="7">
        <f ca="1">IFERROR(ROUND(I18/J32,4),100)</f>
        <v>1.2444</v>
      </c>
      <c r="J22" s="15" t="s">
        <v>41</v>
      </c>
      <c r="K22" s="48">
        <f ca="1">MIN(J16:K16)</f>
        <v>0.2</v>
      </c>
    </row>
    <row r="24" spans="1:13" s="16" customFormat="1" ht="30" x14ac:dyDescent="0.25">
      <c r="C24" s="27" t="s">
        <v>12</v>
      </c>
      <c r="D24" s="34" t="s">
        <v>13</v>
      </c>
      <c r="E24" s="27" t="s">
        <v>2</v>
      </c>
      <c r="H24" s="35"/>
      <c r="I24" s="27" t="s">
        <v>12</v>
      </c>
      <c r="J24" s="34" t="s">
        <v>13</v>
      </c>
      <c r="K24" s="27" t="s">
        <v>2</v>
      </c>
    </row>
    <row r="25" spans="1:13" x14ac:dyDescent="0.25">
      <c r="B25" s="15" t="str">
        <f>B9</f>
        <v>Founder Equity</v>
      </c>
      <c r="C25" s="1">
        <f>C9</f>
        <v>9000000</v>
      </c>
      <c r="D25" s="1"/>
      <c r="E25" s="6">
        <f ca="1">C25/$D$35</f>
        <v>0.55499614000184627</v>
      </c>
      <c r="F25" s="53"/>
      <c r="H25" s="15" t="str">
        <f>B25</f>
        <v>Founder Equity</v>
      </c>
      <c r="I25" s="1">
        <f>I9</f>
        <v>9000000</v>
      </c>
      <c r="J25" s="1"/>
      <c r="K25" s="6">
        <f ca="1">I25/$J$35</f>
        <v>0.55999479329285529</v>
      </c>
      <c r="L25" s="14">
        <f ca="1">K25/E25</f>
        <v>1.0090066451471038</v>
      </c>
      <c r="M25" t="s">
        <v>27</v>
      </c>
    </row>
    <row r="26" spans="1:13" x14ac:dyDescent="0.25">
      <c r="B26" s="15" t="str">
        <f>B10</f>
        <v>Other Common</v>
      </c>
      <c r="C26" s="1">
        <f>C10</f>
        <v>1000000</v>
      </c>
      <c r="D26" s="1"/>
      <c r="E26" s="6">
        <f ca="1">C26/$D$35</f>
        <v>6.166623777798292E-2</v>
      </c>
      <c r="H26" s="15" t="str">
        <f>B26</f>
        <v>Other Common</v>
      </c>
      <c r="I26" s="13">
        <f>I10</f>
        <v>1000000</v>
      </c>
      <c r="J26" s="1"/>
      <c r="K26" s="6">
        <f ca="1">I26/$J$35</f>
        <v>6.2221643699206138E-2</v>
      </c>
    </row>
    <row r="27" spans="1:13" x14ac:dyDescent="0.25">
      <c r="B27" s="15" t="s">
        <v>39</v>
      </c>
      <c r="C27" s="9">
        <f ca="1">IFERROR(ROUNDDOWN(C21*D35,0),0)</f>
        <v>810816</v>
      </c>
      <c r="D27" s="1"/>
      <c r="E27" s="6">
        <f ca="1">C27/$D$35</f>
        <v>4.9999972250193002E-2</v>
      </c>
      <c r="H27" s="15" t="str">
        <f>B27</f>
        <v>Employee Pool</v>
      </c>
      <c r="I27" s="9">
        <f ca="1">IFERROR(ROUNDDOWN(I21*J35,0),0)</f>
        <v>803578</v>
      </c>
      <c r="J27" s="1"/>
      <c r="K27" s="6">
        <f ca="1">I27/$J$35</f>
        <v>4.9999944000520671E-2</v>
      </c>
    </row>
    <row r="28" spans="1:13" s="16" customFormat="1" ht="17.25" x14ac:dyDescent="0.25">
      <c r="B28" s="30" t="s">
        <v>32</v>
      </c>
      <c r="C28" s="38">
        <f ca="1">SUM(C25:C27)</f>
        <v>10810816</v>
      </c>
      <c r="D28" s="39" t="s">
        <v>25</v>
      </c>
      <c r="E28" s="40"/>
      <c r="H28" s="18"/>
      <c r="I28" s="38">
        <f ca="1">SUM(I25:I27)</f>
        <v>10803578</v>
      </c>
      <c r="J28" s="41"/>
      <c r="K28" s="40"/>
    </row>
    <row r="29" spans="1:13" x14ac:dyDescent="0.25">
      <c r="B29" s="5"/>
      <c r="C29" s="1"/>
      <c r="D29" s="1"/>
      <c r="E29" s="6"/>
      <c r="H29" s="5"/>
      <c r="I29" s="1"/>
      <c r="J29" s="1"/>
      <c r="K29" s="6"/>
    </row>
    <row r="30" spans="1:13" x14ac:dyDescent="0.25">
      <c r="A30" s="8"/>
      <c r="B30" s="15" t="s">
        <v>4</v>
      </c>
      <c r="D30" s="1">
        <f ca="1">ROUNDDOWN(C14/$E$22,0)</f>
        <v>810810</v>
      </c>
      <c r="E30" s="6">
        <f ca="1">D30/$D$35</f>
        <v>4.9999602252766333E-2</v>
      </c>
      <c r="H30" s="15" t="s">
        <v>4</v>
      </c>
      <c r="J30" s="1">
        <f ca="1">ROUNDDOWN(I14/$K$22,0)</f>
        <v>750000</v>
      </c>
      <c r="K30" s="6">
        <f ca="1">J30/$J$35</f>
        <v>4.6666232774404605E-2</v>
      </c>
    </row>
    <row r="31" spans="1:13" x14ac:dyDescent="0.25">
      <c r="B31" s="15" t="s">
        <v>5</v>
      </c>
      <c r="D31" s="9">
        <f ca="1">ROUNDDOWN(C15/$E$22,0)</f>
        <v>540540</v>
      </c>
      <c r="E31" s="6">
        <f t="shared" ref="E31" ca="1" si="0">D31/$D$35</f>
        <v>3.3333068168510886E-2</v>
      </c>
      <c r="H31" s="15" t="s">
        <v>5</v>
      </c>
      <c r="J31" s="9">
        <f ca="1">ROUNDDOWN(I15/$K$22,0)</f>
        <v>500000</v>
      </c>
      <c r="K31" s="6">
        <f t="shared" ref="K31" ca="1" si="1">J31/$J$35</f>
        <v>3.1110821849603069E-2</v>
      </c>
    </row>
    <row r="32" spans="1:13" s="16" customFormat="1" x14ac:dyDescent="0.25">
      <c r="B32" s="44" t="s">
        <v>15</v>
      </c>
      <c r="C32" s="41"/>
      <c r="D32" s="38">
        <f ca="1">C28+SUM(D30:D31)</f>
        <v>12162166</v>
      </c>
      <c r="H32" s="30" t="s">
        <v>40</v>
      </c>
      <c r="I32" s="41"/>
      <c r="J32" s="38">
        <f ca="1">I28+SUM(J30:J31)</f>
        <v>12053578</v>
      </c>
      <c r="K32" s="40"/>
    </row>
    <row r="33" spans="1:11" x14ac:dyDescent="0.25">
      <c r="C33" s="1"/>
      <c r="D33" s="1"/>
      <c r="E33" s="6"/>
      <c r="I33" s="1"/>
      <c r="J33" s="1"/>
      <c r="K33" s="6"/>
    </row>
    <row r="34" spans="1:11" x14ac:dyDescent="0.25">
      <c r="B34" s="15" t="s">
        <v>11</v>
      </c>
      <c r="C34" s="1"/>
      <c r="D34" s="1">
        <f ca="1">ROUNDDOWN(C19/C22,0)</f>
        <v>4054163</v>
      </c>
      <c r="E34" s="6">
        <f t="shared" ref="E34" ca="1" si="2">D34/$D$35</f>
        <v>0.25000497954870055</v>
      </c>
      <c r="H34" s="15" t="s">
        <v>11</v>
      </c>
      <c r="I34" s="1"/>
      <c r="J34" s="1">
        <f ca="1">ROUNDDOWN(I19/I22,0)</f>
        <v>4018000</v>
      </c>
      <c r="K34" s="6">
        <f ca="1">J34/$J$35</f>
        <v>0.25000656438341029</v>
      </c>
    </row>
    <row r="35" spans="1:11" s="16" customFormat="1" x14ac:dyDescent="0.25">
      <c r="B35" s="33"/>
      <c r="C35" s="33"/>
      <c r="D35" s="31">
        <f ca="1">SUM(D32+D34)</f>
        <v>16216329</v>
      </c>
      <c r="E35" s="45">
        <f ca="1">SUM(E25:E34)</f>
        <v>1</v>
      </c>
      <c r="H35" s="33"/>
      <c r="I35" s="33"/>
      <c r="J35" s="31">
        <f ca="1">SUM(J32+J34)</f>
        <v>16071578</v>
      </c>
      <c r="K35" s="45">
        <f ca="1">SUM(K25:K34)</f>
        <v>1</v>
      </c>
    </row>
    <row r="38" spans="1:11" x14ac:dyDescent="0.25">
      <c r="A38" t="s">
        <v>16</v>
      </c>
    </row>
    <row r="39" spans="1:11" x14ac:dyDescent="0.25">
      <c r="A39" t="s">
        <v>28</v>
      </c>
    </row>
    <row r="40" spans="1:11" x14ac:dyDescent="0.25">
      <c r="A40" t="s">
        <v>29</v>
      </c>
    </row>
    <row r="42" spans="1:11" x14ac:dyDescent="0.25">
      <c r="A42" t="s">
        <v>33</v>
      </c>
    </row>
  </sheetData>
  <mergeCells count="6">
    <mergeCell ref="B4:E4"/>
    <mergeCell ref="H4:K4"/>
    <mergeCell ref="B17:E17"/>
    <mergeCell ref="H17:K17"/>
    <mergeCell ref="B6:E6"/>
    <mergeCell ref="H6:K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51"/>
  <sheetViews>
    <sheetView showGridLines="0" tabSelected="1" zoomScaleNormal="100" workbookViewId="0">
      <selection activeCell="C29" sqref="C29"/>
    </sheetView>
  </sheetViews>
  <sheetFormatPr defaultColWidth="8.85546875" defaultRowHeight="15" x14ac:dyDescent="0.25"/>
  <cols>
    <col min="2" max="2" width="24.42578125" customWidth="1"/>
    <col min="3" max="3" width="17" bestFit="1" customWidth="1"/>
    <col min="4" max="5" width="15.42578125" customWidth="1"/>
    <col min="6" max="6" width="4.85546875" customWidth="1"/>
    <col min="7" max="7" width="3.42578125" customWidth="1"/>
    <col min="8" max="8" width="24.42578125" customWidth="1"/>
    <col min="9" max="9" width="17" bestFit="1" customWidth="1"/>
    <col min="10" max="11" width="14.85546875" customWidth="1"/>
    <col min="12" max="12" width="11.42578125" customWidth="1"/>
  </cols>
  <sheetData>
    <row r="1" spans="1:11" x14ac:dyDescent="0.25">
      <c r="A1" s="20" t="s">
        <v>37</v>
      </c>
    </row>
    <row r="2" spans="1:11" x14ac:dyDescent="0.25">
      <c r="A2" s="20" t="s">
        <v>44</v>
      </c>
      <c r="B2" s="23"/>
      <c r="C2" s="23"/>
      <c r="D2" s="23"/>
      <c r="E2" s="23"/>
      <c r="F2" s="23"/>
      <c r="G2" s="23"/>
      <c r="H2" s="23"/>
      <c r="I2" s="23"/>
      <c r="J2" s="23"/>
      <c r="K2" s="23"/>
    </row>
    <row r="4" spans="1:11" x14ac:dyDescent="0.25">
      <c r="B4" s="50" t="s">
        <v>19</v>
      </c>
      <c r="C4" s="50"/>
      <c r="D4" s="50"/>
      <c r="E4" s="50"/>
      <c r="H4" s="50" t="s">
        <v>20</v>
      </c>
      <c r="I4" s="50"/>
      <c r="J4" s="50"/>
      <c r="K4" s="50"/>
    </row>
    <row r="5" spans="1:11" ht="3.75" customHeight="1" x14ac:dyDescent="0.25">
      <c r="B5" s="19"/>
      <c r="C5" s="19"/>
      <c r="D5" s="19"/>
      <c r="E5" s="19"/>
      <c r="F5" s="16"/>
      <c r="G5" s="16"/>
      <c r="H5" s="19"/>
      <c r="I5" s="19"/>
      <c r="J5" s="19"/>
      <c r="K5" s="19"/>
    </row>
    <row r="6" spans="1:11" s="25" customFormat="1" x14ac:dyDescent="0.25">
      <c r="B6" s="52" t="s">
        <v>26</v>
      </c>
      <c r="C6" s="52"/>
      <c r="D6" s="52"/>
      <c r="E6" s="52"/>
      <c r="F6" s="21"/>
      <c r="G6" s="21"/>
      <c r="H6" s="52" t="s">
        <v>26</v>
      </c>
      <c r="I6" s="52"/>
      <c r="J6" s="52"/>
      <c r="K6" s="52"/>
    </row>
    <row r="7" spans="1:11" s="16" customFormat="1" ht="4.5" customHeight="1" x14ac:dyDescent="0.25">
      <c r="B7" s="19"/>
      <c r="C7" s="19"/>
      <c r="D7" s="19"/>
      <c r="E7" s="19"/>
      <c r="H7" s="19"/>
      <c r="I7" s="19"/>
      <c r="J7" s="19"/>
      <c r="K7" s="19"/>
    </row>
    <row r="8" spans="1:11" s="16" customFormat="1" x14ac:dyDescent="0.25">
      <c r="B8" s="18"/>
      <c r="C8" s="27" t="s">
        <v>1</v>
      </c>
      <c r="D8" s="27" t="s">
        <v>2</v>
      </c>
      <c r="E8" s="18"/>
      <c r="H8" s="18"/>
      <c r="I8" s="27" t="s">
        <v>1</v>
      </c>
      <c r="J8" s="27" t="s">
        <v>2</v>
      </c>
      <c r="K8" s="18"/>
    </row>
    <row r="9" spans="1:11" s="16" customFormat="1" x14ac:dyDescent="0.25">
      <c r="B9" s="18" t="s">
        <v>0</v>
      </c>
      <c r="C9" s="28">
        <v>9000000</v>
      </c>
      <c r="D9" s="29">
        <f>C9/$C$11</f>
        <v>0.9</v>
      </c>
      <c r="H9" s="18" t="str">
        <f>B9</f>
        <v>Founder Equity</v>
      </c>
      <c r="I9" s="28">
        <f>C9</f>
        <v>9000000</v>
      </c>
      <c r="J9" s="29">
        <f>I9/$C$11</f>
        <v>0.9</v>
      </c>
    </row>
    <row r="10" spans="1:11" s="16" customFormat="1" x14ac:dyDescent="0.25">
      <c r="B10" s="18" t="s">
        <v>38</v>
      </c>
      <c r="C10" s="28">
        <v>1000000</v>
      </c>
      <c r="D10" s="29">
        <f>C10/$C$11</f>
        <v>0.1</v>
      </c>
      <c r="H10" s="18" t="str">
        <f>B10</f>
        <v>Other Common</v>
      </c>
      <c r="I10" s="28">
        <f>C10</f>
        <v>1000000</v>
      </c>
      <c r="J10" s="29">
        <f>I10/$C$11</f>
        <v>0.1</v>
      </c>
    </row>
    <row r="11" spans="1:11" s="16" customFormat="1" x14ac:dyDescent="0.25">
      <c r="B11" s="30" t="s">
        <v>3</v>
      </c>
      <c r="C11" s="31">
        <f>SUM(C9:C10)</f>
        <v>10000000</v>
      </c>
      <c r="D11" s="32">
        <f>SUM(D9:D10)</f>
        <v>1</v>
      </c>
      <c r="E11" s="33"/>
      <c r="H11" s="30" t="s">
        <v>3</v>
      </c>
      <c r="I11" s="31">
        <f>SUM(I9:I10)</f>
        <v>10000000</v>
      </c>
      <c r="J11" s="32">
        <f>SUM(J9:J10)</f>
        <v>1</v>
      </c>
      <c r="K11" s="33"/>
    </row>
    <row r="13" spans="1:11" s="16" customFormat="1" ht="17.25" x14ac:dyDescent="0.25">
      <c r="B13" s="18" t="s">
        <v>34</v>
      </c>
      <c r="C13" s="27" t="s">
        <v>6</v>
      </c>
      <c r="D13" s="27" t="s">
        <v>8</v>
      </c>
      <c r="E13" s="27" t="s">
        <v>7</v>
      </c>
      <c r="H13" s="18" t="s">
        <v>34</v>
      </c>
      <c r="I13" s="27" t="s">
        <v>6</v>
      </c>
      <c r="J13" s="27" t="s">
        <v>8</v>
      </c>
      <c r="K13" s="27" t="s">
        <v>23</v>
      </c>
    </row>
    <row r="14" spans="1:11" x14ac:dyDescent="0.25">
      <c r="B14" s="15" t="s">
        <v>4</v>
      </c>
      <c r="C14" s="11">
        <v>100000</v>
      </c>
      <c r="D14" s="4">
        <v>0.2</v>
      </c>
      <c r="E14" s="11">
        <v>750000</v>
      </c>
      <c r="H14" s="15" t="str">
        <f>B14</f>
        <v>SAFE 1</v>
      </c>
      <c r="I14" s="3">
        <f>C14</f>
        <v>100000</v>
      </c>
      <c r="J14" s="4">
        <v>0.2</v>
      </c>
      <c r="K14" s="3">
        <f>E14+SUM(I14:I15)</f>
        <v>1000000</v>
      </c>
    </row>
    <row r="15" spans="1:11" x14ac:dyDescent="0.25">
      <c r="B15" s="15" t="s">
        <v>5</v>
      </c>
      <c r="C15" s="11">
        <v>150000</v>
      </c>
      <c r="D15" s="4">
        <f>D14</f>
        <v>0.2</v>
      </c>
      <c r="E15" s="3">
        <f>E14</f>
        <v>750000</v>
      </c>
      <c r="H15" s="15" t="s">
        <v>5</v>
      </c>
      <c r="I15" s="3">
        <f>C15</f>
        <v>150000</v>
      </c>
      <c r="J15" s="4">
        <v>0.2</v>
      </c>
      <c r="K15" s="3">
        <f>K14</f>
        <v>1000000</v>
      </c>
    </row>
    <row r="16" spans="1:11" x14ac:dyDescent="0.25">
      <c r="C16" s="3"/>
      <c r="D16" s="7">
        <f ca="1">ROUND($C$29*(1-D15),4)</f>
        <v>0.68700000000000006</v>
      </c>
      <c r="E16" s="10">
        <f ca="1">ROUND(E14/C35,4)</f>
        <v>6.08E-2</v>
      </c>
      <c r="J16" s="7">
        <f ca="1">ROUND($I$29*(1-J15),4)</f>
        <v>0.7</v>
      </c>
      <c r="K16" s="10">
        <f ca="1">ROUND(K14/(J41-I34),4)</f>
        <v>6.7299999999999999E-2</v>
      </c>
    </row>
    <row r="17" spans="2:13" x14ac:dyDescent="0.25">
      <c r="C17" s="3"/>
      <c r="D17" s="7"/>
      <c r="E17" s="10"/>
      <c r="J17" s="7"/>
      <c r="K17" s="10"/>
    </row>
    <row r="18" spans="2:13" s="16" customFormat="1" ht="17.25" x14ac:dyDescent="0.25">
      <c r="B18" s="18" t="s">
        <v>35</v>
      </c>
      <c r="C18" s="27" t="s">
        <v>6</v>
      </c>
      <c r="D18" s="27" t="s">
        <v>8</v>
      </c>
      <c r="E18" s="27" t="s">
        <v>7</v>
      </c>
      <c r="H18" s="18" t="s">
        <v>35</v>
      </c>
      <c r="I18" s="27" t="s">
        <v>6</v>
      </c>
      <c r="J18" s="27" t="s">
        <v>8</v>
      </c>
      <c r="K18" s="27" t="s">
        <v>23</v>
      </c>
    </row>
    <row r="19" spans="2:13" x14ac:dyDescent="0.25">
      <c r="B19" s="15" t="s">
        <v>21</v>
      </c>
      <c r="C19" s="11">
        <v>250000</v>
      </c>
      <c r="D19" s="4">
        <v>0.2</v>
      </c>
      <c r="E19" s="11">
        <v>6000000</v>
      </c>
      <c r="H19" s="15" t="s">
        <v>21</v>
      </c>
      <c r="I19" s="3">
        <f>C19</f>
        <v>250000</v>
      </c>
      <c r="J19" s="4">
        <v>0.2</v>
      </c>
      <c r="K19" s="3">
        <f>E19+SUM(I19:I20)</f>
        <v>6500000</v>
      </c>
    </row>
    <row r="20" spans="2:13" x14ac:dyDescent="0.25">
      <c r="B20" s="15" t="s">
        <v>22</v>
      </c>
      <c r="C20" s="11">
        <v>250000</v>
      </c>
      <c r="D20" s="4">
        <f>D19</f>
        <v>0.2</v>
      </c>
      <c r="E20" s="3">
        <f>E19</f>
        <v>6000000</v>
      </c>
      <c r="H20" s="15" t="s">
        <v>22</v>
      </c>
      <c r="I20" s="3">
        <f>C20</f>
        <v>250000</v>
      </c>
      <c r="J20" s="4">
        <v>0.2</v>
      </c>
      <c r="K20" s="3">
        <f>K19</f>
        <v>6500000</v>
      </c>
    </row>
    <row r="21" spans="2:13" x14ac:dyDescent="0.25">
      <c r="C21" s="3"/>
      <c r="D21" s="7">
        <f ca="1">ROUND($C$29*(1-D20),4)</f>
        <v>0.68700000000000006</v>
      </c>
      <c r="E21" s="10">
        <f ca="1">ROUND(E19/C35,4)</f>
        <v>0.48670000000000002</v>
      </c>
      <c r="J21" s="7">
        <f ca="1">ROUND($I$29*(1-J20),4)</f>
        <v>0.7</v>
      </c>
      <c r="K21" s="10">
        <f ca="1">ROUND(K19/(J41-I34),4)</f>
        <v>0.4375</v>
      </c>
    </row>
    <row r="22" spans="2:13" x14ac:dyDescent="0.25">
      <c r="C22" s="3"/>
      <c r="D22" s="7"/>
      <c r="E22" s="10"/>
      <c r="J22" s="7"/>
      <c r="K22" s="10"/>
    </row>
    <row r="23" spans="2:13" x14ac:dyDescent="0.25">
      <c r="C23" s="3"/>
      <c r="D23" s="7"/>
      <c r="E23" s="10"/>
      <c r="J23" s="7"/>
      <c r="K23" s="10"/>
    </row>
    <row r="24" spans="2:13" x14ac:dyDescent="0.25">
      <c r="B24" s="51" t="s">
        <v>36</v>
      </c>
      <c r="C24" s="51"/>
      <c r="D24" s="51"/>
      <c r="E24" s="51"/>
      <c r="F24" s="20"/>
      <c r="G24" s="20"/>
      <c r="H24" s="51" t="s">
        <v>36</v>
      </c>
      <c r="I24" s="51"/>
      <c r="J24" s="51"/>
      <c r="K24" s="51"/>
    </row>
    <row r="25" spans="2:13" x14ac:dyDescent="0.25">
      <c r="B25" s="15" t="s">
        <v>9</v>
      </c>
      <c r="C25" s="11">
        <v>15000000</v>
      </c>
      <c r="H25" s="15" t="s">
        <v>9</v>
      </c>
      <c r="I25" s="3">
        <f>C25</f>
        <v>15000000</v>
      </c>
    </row>
    <row r="26" spans="2:13" x14ac:dyDescent="0.25">
      <c r="B26" s="15" t="s">
        <v>10</v>
      </c>
      <c r="C26" s="11">
        <v>5000000</v>
      </c>
      <c r="H26" s="15" t="s">
        <v>10</v>
      </c>
      <c r="I26" s="3">
        <f>C26</f>
        <v>5000000</v>
      </c>
    </row>
    <row r="27" spans="2:13" x14ac:dyDescent="0.25">
      <c r="B27" s="15" t="s">
        <v>17</v>
      </c>
      <c r="C27" s="12">
        <f>C26/SUM(C25:C26)</f>
        <v>0.25</v>
      </c>
      <c r="H27" s="15" t="s">
        <v>17</v>
      </c>
      <c r="I27" s="2">
        <f>I26/SUM(I25:I26)</f>
        <v>0.25</v>
      </c>
    </row>
    <row r="28" spans="2:13" x14ac:dyDescent="0.25">
      <c r="B28" s="15" t="s">
        <v>18</v>
      </c>
      <c r="C28" s="49">
        <v>0.1</v>
      </c>
      <c r="D28" s="15" t="s">
        <v>42</v>
      </c>
      <c r="E28" s="48">
        <f ca="1">MIN(D16:E16)</f>
        <v>6.08E-2</v>
      </c>
      <c r="H28" s="15" t="s">
        <v>18</v>
      </c>
      <c r="I28" s="2">
        <f>C28</f>
        <v>0.1</v>
      </c>
      <c r="J28" s="15" t="s">
        <v>42</v>
      </c>
      <c r="K28" s="48">
        <f ca="1">MIN(J16:K16)</f>
        <v>6.7299999999999999E-2</v>
      </c>
    </row>
    <row r="29" spans="2:13" ht="17.25" x14ac:dyDescent="0.25">
      <c r="B29" s="15" t="s">
        <v>24</v>
      </c>
      <c r="C29" s="7">
        <f ca="1">IFERROR(ROUND(C25/D41,4),100)</f>
        <v>0.85870000000000002</v>
      </c>
      <c r="D29" s="15" t="s">
        <v>43</v>
      </c>
      <c r="E29" s="48">
        <f ca="1">MIN(D21:E21)</f>
        <v>0.48670000000000002</v>
      </c>
      <c r="H29" s="15" t="s">
        <v>14</v>
      </c>
      <c r="I29" s="7">
        <f ca="1">ROUND(I25/J41,4)</f>
        <v>0.875</v>
      </c>
      <c r="J29" s="15" t="s">
        <v>43</v>
      </c>
      <c r="K29" s="48">
        <f ca="1">MIN(J21:K21)</f>
        <v>0.4375</v>
      </c>
    </row>
    <row r="31" spans="2:13" s="16" customFormat="1" ht="30" x14ac:dyDescent="0.25">
      <c r="B31" s="18"/>
      <c r="C31" s="27" t="s">
        <v>12</v>
      </c>
      <c r="D31" s="34" t="s">
        <v>13</v>
      </c>
      <c r="E31" s="27" t="s">
        <v>2</v>
      </c>
      <c r="G31" s="18"/>
      <c r="H31" s="18"/>
      <c r="I31" s="27" t="s">
        <v>12</v>
      </c>
      <c r="J31" s="34" t="s">
        <v>13</v>
      </c>
      <c r="K31" s="27" t="s">
        <v>2</v>
      </c>
    </row>
    <row r="32" spans="2:13" x14ac:dyDescent="0.25">
      <c r="B32" s="15" t="str">
        <f>B9</f>
        <v>Founder Equity</v>
      </c>
      <c r="C32" s="1">
        <f>C9</f>
        <v>9000000</v>
      </c>
      <c r="D32" s="1"/>
      <c r="E32" s="6">
        <f ca="1">C32/$D$44</f>
        <v>0.38641494801880122</v>
      </c>
      <c r="H32" s="15" t="str">
        <f>B32</f>
        <v>Founder Equity</v>
      </c>
      <c r="I32" s="1">
        <f>I9</f>
        <v>9000000</v>
      </c>
      <c r="J32" s="1"/>
      <c r="K32" s="6">
        <f ca="1">I32/$J$44</f>
        <v>0.39374191844712386</v>
      </c>
      <c r="L32" s="14">
        <f ca="1">K32/E32</f>
        <v>1.0189614052610774</v>
      </c>
      <c r="M32" t="s">
        <v>27</v>
      </c>
    </row>
    <row r="33" spans="1:12" x14ac:dyDescent="0.25">
      <c r="B33" s="15" t="str">
        <f>B10</f>
        <v>Other Common</v>
      </c>
      <c r="C33" s="1">
        <f>C10</f>
        <v>1000000</v>
      </c>
      <c r="D33" s="1"/>
      <c r="E33" s="6">
        <f ca="1">C33/$D$44</f>
        <v>4.2934994224311247E-2</v>
      </c>
      <c r="H33" s="15" t="str">
        <f>B33</f>
        <v>Other Common</v>
      </c>
      <c r="I33" s="13">
        <f>I10</f>
        <v>1000000</v>
      </c>
      <c r="J33" s="1"/>
      <c r="K33" s="6">
        <f ca="1">I33/$J$44</f>
        <v>4.3749102049680431E-2</v>
      </c>
    </row>
    <row r="34" spans="1:12" x14ac:dyDescent="0.25">
      <c r="B34" s="15" t="s">
        <v>39</v>
      </c>
      <c r="C34" s="9">
        <f ca="1">IFERROR(C28*D44,0)</f>
        <v>2329102.4444432468</v>
      </c>
      <c r="D34" s="1"/>
      <c r="E34" s="6">
        <f ca="1">C34/$D$44</f>
        <v>0.1</v>
      </c>
      <c r="H34" s="15" t="str">
        <f>B34</f>
        <v>Employee Pool</v>
      </c>
      <c r="I34" s="9">
        <f ca="1">IFERROR(ROUNDDOWN(I28*J44,0),0)</f>
        <v>2285761</v>
      </c>
      <c r="J34" s="1"/>
      <c r="K34" s="6">
        <f ca="1">I34/$J$44</f>
        <v>9.9999991250179596E-2</v>
      </c>
    </row>
    <row r="35" spans="1:12" s="16" customFormat="1" ht="17.25" x14ac:dyDescent="0.25">
      <c r="B35" s="30" t="s">
        <v>32</v>
      </c>
      <c r="C35" s="38">
        <f ca="1">SUM(C32:C34)</f>
        <v>12329102.444443246</v>
      </c>
      <c r="D35" s="39" t="s">
        <v>25</v>
      </c>
      <c r="E35" s="40"/>
      <c r="I35" s="38">
        <f ca="1">SUM(I32:I34)</f>
        <v>12285761</v>
      </c>
      <c r="J35" s="28"/>
      <c r="K35" s="36"/>
    </row>
    <row r="36" spans="1:12" s="16" customFormat="1" x14ac:dyDescent="0.25">
      <c r="B36" s="42"/>
      <c r="C36" s="28"/>
      <c r="D36" s="28"/>
      <c r="E36" s="36"/>
      <c r="H36" s="42"/>
      <c r="I36" s="28"/>
      <c r="J36" s="28"/>
      <c r="K36" s="36"/>
    </row>
    <row r="37" spans="1:12" s="16" customFormat="1" x14ac:dyDescent="0.25">
      <c r="A37" s="43"/>
      <c r="B37" s="18" t="s">
        <v>4</v>
      </c>
      <c r="D37" s="28">
        <f ca="1">ROUNDDOWN(C14/E28,0)</f>
        <v>1644736</v>
      </c>
      <c r="E37" s="36">
        <f ca="1">D37/$D$44</f>
        <v>7.0616730660516783E-2</v>
      </c>
      <c r="H37" s="18" t="s">
        <v>4</v>
      </c>
      <c r="J37" s="28">
        <f ca="1">ROUNDDOWN(I14/K28,0)</f>
        <v>1485884</v>
      </c>
      <c r="K37" s="36">
        <f ca="1">J37/$J$44</f>
        <v>6.5006090749987352E-2</v>
      </c>
      <c r="L37" s="46"/>
    </row>
    <row r="38" spans="1:12" s="16" customFormat="1" x14ac:dyDescent="0.25">
      <c r="B38" s="18" t="s">
        <v>5</v>
      </c>
      <c r="D38" s="28">
        <f ca="1">ROUNDDOWN(C15/E28,0)</f>
        <v>2467105</v>
      </c>
      <c r="E38" s="36">
        <f t="shared" ref="E38:E40" ca="1" si="0">D38/$D$44</f>
        <v>0.10592513892576939</v>
      </c>
      <c r="H38" s="18" t="s">
        <v>5</v>
      </c>
      <c r="J38" s="28">
        <f ca="1">ROUNDDOWN(I15/K28,0)</f>
        <v>2228826</v>
      </c>
      <c r="K38" s="36">
        <f t="shared" ref="K38:K40" ca="1" si="1">J38/$J$44</f>
        <v>9.7509136124981036E-2</v>
      </c>
    </row>
    <row r="39" spans="1:12" s="16" customFormat="1" x14ac:dyDescent="0.25">
      <c r="B39" s="18" t="s">
        <v>21</v>
      </c>
      <c r="D39" s="28">
        <f ca="1">ROUNDDOWN(C19/E29,0)</f>
        <v>513663</v>
      </c>
      <c r="E39" s="36">
        <f t="shared" ca="1" si="0"/>
        <v>2.2054117938242388E-2</v>
      </c>
      <c r="H39" s="18" t="s">
        <v>21</v>
      </c>
      <c r="J39" s="28">
        <f ca="1">ROUNDDOWN(I19/K29,0)</f>
        <v>571428</v>
      </c>
      <c r="K39" s="36">
        <f t="shared" ca="1" si="1"/>
        <v>2.499946188604479E-2</v>
      </c>
    </row>
    <row r="40" spans="1:12" s="16" customFormat="1" x14ac:dyDescent="0.25">
      <c r="B40" s="18" t="s">
        <v>22</v>
      </c>
      <c r="D40" s="37">
        <f ca="1">ROUNDDOWN(C20/E29,0)</f>
        <v>513663</v>
      </c>
      <c r="E40" s="36">
        <f t="shared" ca="1" si="0"/>
        <v>2.2054117938242388E-2</v>
      </c>
      <c r="H40" s="18" t="s">
        <v>22</v>
      </c>
      <c r="J40" s="37">
        <f ca="1">ROUNDDOWN(I20/K29,0)</f>
        <v>571428</v>
      </c>
      <c r="K40" s="36">
        <f t="shared" ca="1" si="1"/>
        <v>2.499946188604479E-2</v>
      </c>
    </row>
    <row r="41" spans="1:12" s="16" customFormat="1" x14ac:dyDescent="0.25">
      <c r="B41" s="44" t="s">
        <v>15</v>
      </c>
      <c r="C41" s="41"/>
      <c r="D41" s="47">
        <f ca="1">C35+SUM(D37:D40)</f>
        <v>17468269.444443248</v>
      </c>
      <c r="E41" s="40"/>
      <c r="H41" s="44" t="s">
        <v>15</v>
      </c>
      <c r="I41" s="41"/>
      <c r="J41" s="47">
        <f ca="1">I35+SUM(J37:J40)</f>
        <v>17143327</v>
      </c>
      <c r="K41" s="40"/>
    </row>
    <row r="42" spans="1:12" s="16" customFormat="1" x14ac:dyDescent="0.25">
      <c r="C42" s="28"/>
      <c r="D42" s="28"/>
      <c r="E42" s="36"/>
      <c r="I42" s="28"/>
      <c r="J42" s="28"/>
      <c r="K42" s="36"/>
    </row>
    <row r="43" spans="1:12" s="16" customFormat="1" x14ac:dyDescent="0.25">
      <c r="B43" s="18" t="s">
        <v>11</v>
      </c>
      <c r="C43" s="28"/>
      <c r="D43" s="28">
        <f ca="1">ROUNDDOWN(C26/C29,0)</f>
        <v>5822755</v>
      </c>
      <c r="E43" s="36">
        <f t="shared" ref="E43" ca="1" si="2">D43/$D$44</f>
        <v>0.24999995229457941</v>
      </c>
      <c r="H43" s="18" t="s">
        <v>11</v>
      </c>
      <c r="I43" s="28"/>
      <c r="J43" s="28">
        <f ca="1">ROUNDDOWN(I26/I29,0)</f>
        <v>5714285</v>
      </c>
      <c r="K43" s="36">
        <f ca="1">J43/$J$44</f>
        <v>0.24999483760595814</v>
      </c>
    </row>
    <row r="44" spans="1:12" s="16" customFormat="1" x14ac:dyDescent="0.25">
      <c r="B44" s="26"/>
      <c r="C44" s="26"/>
      <c r="D44" s="31">
        <f ca="1">SUM(D41+D43)</f>
        <v>23291024.444443248</v>
      </c>
      <c r="E44" s="45">
        <f ca="1">SUM(E32:E43)</f>
        <v>1.000000000000463</v>
      </c>
      <c r="H44" s="26"/>
      <c r="I44" s="33"/>
      <c r="J44" s="31">
        <f ca="1">SUM(J41+J43)</f>
        <v>22857612</v>
      </c>
      <c r="K44" s="45">
        <f ca="1">SUM(K32:K43)</f>
        <v>0.99999999999999978</v>
      </c>
    </row>
    <row r="47" spans="1:12" x14ac:dyDescent="0.25">
      <c r="A47" t="s">
        <v>16</v>
      </c>
    </row>
    <row r="48" spans="1:12" x14ac:dyDescent="0.25">
      <c r="A48" t="s">
        <v>28</v>
      </c>
    </row>
    <row r="49" spans="1:1" x14ac:dyDescent="0.25">
      <c r="A49" t="s">
        <v>29</v>
      </c>
    </row>
    <row r="51" spans="1:1" x14ac:dyDescent="0.25">
      <c r="A51" t="s">
        <v>33</v>
      </c>
    </row>
  </sheetData>
  <mergeCells count="6">
    <mergeCell ref="B4:E4"/>
    <mergeCell ref="H4:K4"/>
    <mergeCell ref="B24:E24"/>
    <mergeCell ref="H24:K24"/>
    <mergeCell ref="B6:E6"/>
    <mergeCell ref="H6:K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One SAFE Round</vt:lpstr>
      <vt:lpstr>Multiple SAFE Rounds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Vela</dc:creator>
  <cp:lastModifiedBy>Kevin Vela</cp:lastModifiedBy>
  <dcterms:created xsi:type="dcterms:W3CDTF">2019-07-27T06:49:25Z</dcterms:created>
  <dcterms:modified xsi:type="dcterms:W3CDTF">2020-05-29T03:57:56Z</dcterms:modified>
</cp:coreProperties>
</file>